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ad Me" sheetId="1" state="visible" r:id="rId3"/>
    <sheet name="Events" sheetId="2" state="visible" r:id="rId4"/>
    <sheet name="Day-Use" sheetId="3" state="visible" r:id="rId5"/>
    <sheet name="Summary" sheetId="4" state="visible" r:id="rId6"/>
    <sheet name="Capacity Check" sheetId="5" state="visible" r:id="rId7"/>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<sst xmlns="http://schemas.openxmlformats.org/spreadsheetml/2006/main" count="75" uniqueCount="74">
  <si>
    <t xml:space="preserve">BASECAMP TRINIDAD — EVENTS &amp; DAY-USE REVENUE MODEL</t>
  </si>
  <si>
    <t xml:space="preserve">Companion to the main financial model · v1 · 2026-07-06 · All figures illustrative</t>
  </si>
  <si>
    <t xml:space="preserve">WHY THIS MODEL EXISTS</t>
  </si>
  <si>
    <t xml:space="preserve">You have ~53 acres but your overnight capacity is capped at ~150 guests by water and septic — not by land. This model captures the revenue that comes from the land you're keeping OPEN (the meadow, the event lawn, the river commons, the trailheads) using assets that DON'T draw on the septic cap: events and day-use. This is where the acreage actually pays.</t>
  </si>
  <si>
    <t xml:space="preserve">HOW TO USE IT</t>
  </si>
  <si>
    <t xml:space="preserve">1.  Every BLUE number is an input you can change. Every BLACK number is a formula — don't overtype it, it recalculates.</t>
  </si>
  <si>
    <t xml:space="preserve">2.  Start on the 'Events' tab: set how many of each event type you host per year and the average net you keep. The tab totals it.</t>
  </si>
  <si>
    <t xml:space="preserve">3.  'Day-Use' tab: set daily visitor counts by season and per-head spend. It builds an annual number.</t>
  </si>
  <si>
    <t xml:space="preserve">4.  'Summary' tab adds both tiers together and shows them next to your existing lodging revenue so you can see the mix.</t>
  </si>
  <si>
    <t xml:space="preserve">5.  'Capacity Check' tab is a FILL-IN worksheet — it's blank on purpose until Marc Vigil gives you the tap capacity number (Action #2). It will tell you your true maximum unit count once you have that one figure.</t>
  </si>
  <si>
    <t xml:space="preserve">COLOR KEY</t>
  </si>
  <si>
    <t xml:space="preserve">   BLUE text  = an input you change      BLACK text = a formula (leave it)      YELLOW = needs a real number from diligence</t>
  </si>
  <si>
    <t xml:space="preserve">IMPORTANT HONESTY NOTE</t>
  </si>
  <si>
    <t xml:space="preserve">These are planning placeholders, not quotes. Event pricing, attendance and per-head spend must be validated against the local Trinidad market before any of these numbers go into an offer or a lender packet. Treat this as a structure to fill in, not a forecast.</t>
  </si>
  <si>
    <t xml:space="preserve">EVENTS TIER</t>
  </si>
  <si>
    <t xml:space="preserve">Movable-infrastructure events on the meadow lawn &amp; river commons. No septic-cap load (porta-facilities).</t>
  </si>
  <si>
    <t xml:space="preserve">Event type</t>
  </si>
  <si>
    <t xml:space="preserve">Events / yr</t>
  </si>
  <si>
    <t xml:space="preserve">Avg attendance</t>
  </si>
  <si>
    <t xml:space="preserve">Gross / event</t>
  </si>
  <si>
    <t xml:space="preserve">Net margin %</t>
  </si>
  <si>
    <t xml:space="preserve">Net / event</t>
  </si>
  <si>
    <t xml:space="preserve">Net / yr</t>
  </si>
  <si>
    <t xml:space="preserve">Weddings</t>
  </si>
  <si>
    <t xml:space="preserve">Festivals / concerts</t>
  </si>
  <si>
    <t xml:space="preserve">Corporate retreats</t>
  </si>
  <si>
    <t xml:space="preserve">Private / community</t>
  </si>
  <si>
    <t xml:space="preserve">TOTAL EVENTS</t>
  </si>
  <si>
    <t xml:space="preserve">Blue = your inputs. Adjust events/yr, attendance, gross and margin to match validated local pricing.</t>
  </si>
  <si>
    <t xml:space="preserve">DAY-USE TIER</t>
  </si>
  <si>
    <t xml:space="preserve">Trailhead parking, river access, taproom/café foot traffic from Fishers Peak visitors who don't stay overnight.</t>
  </si>
  <si>
    <t xml:space="preserve">Season</t>
  </si>
  <si>
    <t xml:space="preserve">Days</t>
  </si>
  <si>
    <t xml:space="preserve">Avg visitors / day</t>
  </si>
  <si>
    <t xml:space="preserve">Net spend / visitor</t>
  </si>
  <si>
    <t xml:space="preserve">Peak (Jun–Sep)</t>
  </si>
  <si>
    <t xml:space="preserve">Shoulder (Apr–May, Oct)</t>
  </si>
  <si>
    <t xml:space="preserve">Off (Nov–Mar)</t>
  </si>
  <si>
    <t xml:space="preserve">TOTAL DAY-USE</t>
  </si>
  <si>
    <t xml:space="preserve">Note: total days across seasons should be ≤ 365. Adjust to your real operating calendar.</t>
  </si>
  <si>
    <t xml:space="preserve">REVENUE SUMMARY — LAND-USE TIERS vs. LODGING</t>
  </si>
  <si>
    <t xml:space="preserve">Shows how much revenue comes from land you're keeping open, next to the utility-capped lodging base.</t>
  </si>
  <si>
    <t xml:space="preserve">Revenue tier</t>
  </si>
  <si>
    <t xml:space="preserve">Annual net ($)</t>
  </si>
  <si>
    <t xml:space="preserve">Share of total</t>
  </si>
  <si>
    <t xml:space="preserve">Lodging base (from main model — input)</t>
  </si>
  <si>
    <t xml:space="preserve">Events tier</t>
  </si>
  <si>
    <t xml:space="preserve">Day-Use tier</t>
  </si>
  <si>
    <t xml:space="preserve">TOTAL REVENUE</t>
  </si>
  <si>
    <t xml:space="preserve">Land-use uplift over lodging alone</t>
  </si>
  <si>
    <t xml:space="preserve">   as % of lodging base</t>
  </si>
  <si>
    <t xml:space="preserve">KEY POINT: this uplift comes with NO additional septic/tap load — it is the answer to 'we have a lot of land.'</t>
  </si>
  <si>
    <t xml:space="preserve">UNIT-CAPACITY CHECK — FILL IN AFTER MARC VIGIL</t>
  </si>
  <si>
    <t xml:space="preserve">This answers 'should we build more units?' — but only once you have the tap capacity number. Yellow cells are blanks to fill.</t>
  </si>
  <si>
    <t xml:space="preserve">STEP 1 — INPUTS FROM DILIGENCE (fill the yellow cells)</t>
  </si>
  <si>
    <t xml:space="preserve">Tap capacity granted, in EQR (equivalent residential units)</t>
  </si>
  <si>
    <t xml:space="preserve">Action #2 — ask Marc Vigil, City of Trinidad Water, 719-846-9843</t>
  </si>
  <si>
    <t xml:space="preserve">OWTS (septic) max design capacity, in bedrooms or persons</t>
  </si>
  <si>
    <t xml:space="preserve">Action #3 — from OWTS engineer / Las Animas Planning 719-845-2577</t>
  </si>
  <si>
    <t xml:space="preserve">Water demand per unit (EQR per lodging unit)</t>
  </si>
  <si>
    <t xml:space="preserve">Typical: 1.0 EQR per cabin/RV; 0.5 for a tent. Adjust with engineer.</t>
  </si>
  <si>
    <t xml:space="preserve">Persons per unit (design occupancy)</t>
  </si>
  <si>
    <t xml:space="preserve">Your planning average across unit types</t>
  </si>
  <si>
    <t xml:space="preserve">STEP 2 — THE MATH (auto-calculates once yellow cells are filled)</t>
  </si>
  <si>
    <t xml:space="preserve">Max units the TAP can serve</t>
  </si>
  <si>
    <t xml:space="preserve">Max units the SEPTIC can serve</t>
  </si>
  <si>
    <t xml:space="preserve">TRUE UNIT CEILING (the lower of the two)</t>
  </si>
  <si>
    <t xml:space="preserve">Current planned units (full build)</t>
  </si>
  <si>
    <t xml:space="preserve">24 RV + 6 glamping + 6 cabins + ~15 tents (~0.5 EQR) ≈ 50 doors</t>
  </si>
  <si>
    <t xml:space="preserve">Headroom vs. plan (units)</t>
  </si>
  <si>
    <t xml:space="preserve">Positive = room to add. Zero/negative = capped; more units needs a bigger tap/septic or annexation.</t>
  </si>
  <si>
    <t xml:space="preserve">STEP 3 — THE DECISION RULE</t>
  </si>
  <si>
    <t xml:space="preserve">If headroom is POSITIVE and large → adding units is a real option; test payback on the extra capex.
If headroom is ZERO or negative → more units is NOT a land question. It requires either (a) a larger tap + engineered septic, or (b) City sewer via annexation (the Phase-3 unlock). Until then, the acreage pays through the Events &amp; Day-Use tiers, not more doors.</t>
  </si>
  <si>
    <t xml:space="preserve">Why 'more land' ≠ 'more units': half the property (Parcel 1, 27.85 ac) is floodplain — no financed/insured structures there by design. The build core (Parcel 3) is capped by utilities, not size, and shrinks further until the CIG parcel is mapped. Land is the reason the OPEN-land tiers exist, not a reason to add doors.</t>
  </si>
</sst>
</file>

<file path=xl/styles.xml><?xml version="1.0" encoding="utf-8"?>
<styleSheet xmlns="http://schemas.openxmlformats.org/spreadsheetml/2006/main">
  <numFmts count="4">
    <numFmt numFmtId="164" formatCode="General"/>
    <numFmt numFmtId="165" formatCode="#,##0;\(#,##0\);\-"/>
    <numFmt numFmtId="166" formatCode="\$#,##0;&quot;($&quot;#,##0\);\-"/>
    <numFmt numFmtId="167" formatCode="0.0%"/>
  </numFmts>
  <fonts count="27">
    <font>
      <sz val="11"/>
      <color theme="1"/>
      <name val="Calibri"/>
      <family val="2"/>
      <charset val="1"/>
    </font>
    <font>
      <sz val="10"/>
      <name val="Arial"/>
      <family val="0"/>
    </font>
    <font>
      <sz val="10"/>
      <name val="Arial"/>
      <family val="0"/>
    </font>
    <font>
      <sz val="10"/>
      <name val="Arial"/>
      <family val="0"/>
    </font>
    <font>
      <b val="true"/>
      <sz val="16"/>
      <color rgb="FF26332F"/>
      <name val="Arial"/>
      <family val="0"/>
      <charset val="1"/>
    </font>
    <font>
      <i val="true"/>
      <sz val="9"/>
      <color rgb="FFB5502F"/>
      <name val="Arial"/>
      <family val="0"/>
      <charset val="1"/>
    </font>
    <font>
      <b val="true"/>
      <sz val="11"/>
      <color rgb="FFB5502F"/>
      <name val="Arial"/>
      <family val="0"/>
      <charset val="1"/>
    </font>
    <font>
      <sz val="10"/>
      <color rgb="FF26332F"/>
      <name val="Arial"/>
      <family val="0"/>
      <charset val="1"/>
    </font>
    <font>
      <sz val="9"/>
      <color rgb="FF26332F"/>
      <name val="Arial"/>
      <family val="0"/>
      <charset val="1"/>
    </font>
    <font>
      <b val="true"/>
      <sz val="15"/>
      <color rgb="FF26332F"/>
      <name val="Arial"/>
      <family val="0"/>
      <charset val="1"/>
    </font>
    <font>
      <b val="true"/>
      <i val="true"/>
      <sz val="9"/>
      <color rgb="FFB5502F"/>
      <name val="Arial"/>
      <family val="0"/>
      <charset val="1"/>
    </font>
    <font>
      <b val="true"/>
      <sz val="9"/>
      <color rgb="FFFFFFFF"/>
      <name val="Arial"/>
      <family val="0"/>
      <charset val="1"/>
    </font>
    <font>
      <sz val="10"/>
      <color rgb="FF0000FF"/>
      <name val="Arial"/>
      <family val="0"/>
      <charset val="1"/>
    </font>
    <font>
      <sz val="10"/>
      <color rgb="FF000000"/>
      <name val="Arial"/>
      <family val="0"/>
      <charset val="1"/>
    </font>
    <font>
      <b val="true"/>
      <sz val="10"/>
      <color rgb="FF26332F"/>
      <name val="Arial"/>
      <family val="0"/>
      <charset val="1"/>
    </font>
    <font>
      <b val="true"/>
      <sz val="10"/>
      <color rgb="FF000000"/>
      <name val="Arial"/>
      <family val="0"/>
      <charset val="1"/>
    </font>
    <font>
      <b val="true"/>
      <sz val="11"/>
      <color rgb="FF26332F"/>
      <name val="Arial"/>
      <family val="0"/>
      <charset val="1"/>
    </font>
    <font>
      <i val="true"/>
      <sz val="8"/>
      <color rgb="FF26332F"/>
      <name val="Arial"/>
      <family val="0"/>
      <charset val="1"/>
    </font>
    <font>
      <b val="true"/>
      <sz val="14"/>
      <color rgb="FF26332F"/>
      <name val="Arial"/>
      <family val="0"/>
      <charset val="1"/>
    </font>
    <font>
      <sz val="10"/>
      <color rgb="FF008000"/>
      <name val="Arial"/>
      <family val="0"/>
      <charset val="1"/>
    </font>
    <font>
      <b val="true"/>
      <sz val="12"/>
      <color rgb="FF26332F"/>
      <name val="Arial"/>
      <family val="0"/>
      <charset val="1"/>
    </font>
    <font>
      <b val="true"/>
      <sz val="11"/>
      <color rgb="FF000000"/>
      <name val="Arial"/>
      <family val="0"/>
      <charset val="1"/>
    </font>
    <font>
      <b val="true"/>
      <sz val="10"/>
      <color rgb="FFB5502F"/>
      <name val="Arial"/>
      <family val="0"/>
      <charset val="1"/>
    </font>
    <font>
      <i val="true"/>
      <sz val="9"/>
      <color rgb="FF26332F"/>
      <name val="Arial"/>
      <family val="0"/>
      <charset val="1"/>
    </font>
    <font>
      <sz val="10"/>
      <color rgb="FFB5502F"/>
      <name val="Arial"/>
      <family val="0"/>
      <charset val="1"/>
    </font>
    <font>
      <b val="true"/>
      <i val="true"/>
      <sz val="9"/>
      <color rgb="FF26332F"/>
      <name val="Arial"/>
      <family val="0"/>
      <charset val="1"/>
    </font>
    <font>
      <b val="true"/>
      <sz val="10"/>
      <color rgb="FF0000FF"/>
      <name val="Arial"/>
      <family val="0"/>
      <charset val="1"/>
    </font>
  </fonts>
  <fills count="6">
    <fill>
      <patternFill patternType="none"/>
    </fill>
    <fill>
      <patternFill patternType="gray125"/>
    </fill>
    <fill>
      <patternFill patternType="solid">
        <fgColor rgb="FFFFF3C4"/>
        <bgColor rgb="FFEFE6D4"/>
      </patternFill>
    </fill>
    <fill>
      <patternFill patternType="solid">
        <fgColor rgb="FF26332F"/>
        <bgColor rgb="FF333300"/>
      </patternFill>
    </fill>
    <fill>
      <patternFill patternType="solid">
        <fgColor rgb="FFEFE6D4"/>
        <bgColor rgb="FFFFF3C4"/>
      </patternFill>
    </fill>
    <fill>
      <patternFill patternType="solid">
        <fgColor rgb="FFD9A03C"/>
        <bgColor rgb="FFFF8080"/>
      </patternFill>
    </fill>
  </fills>
  <borders count="2">
    <border diagonalUp="false" diagonalDown="false">
      <left/>
      <right/>
      <top/>
      <bottom/>
      <diagonal/>
    </border>
    <border diagonalUp="false" diagonalDown="false">
      <left style="thin">
        <color rgb="FFC9BDA4"/>
      </left>
      <right style="thin">
        <color rgb="FFC9BDA4"/>
      </right>
      <top style="thin">
        <color rgb="FFC9BDA4"/>
      </top>
      <bottom style="thin">
        <color rgb="FFC9BDA4"/>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top" textRotation="0" wrapText="true" indent="0" shrinkToFit="false"/>
      <protection locked="true" hidden="false"/>
    </xf>
    <xf numFmtId="164" fontId="6" fillId="0" borderId="0" xfId="0" applyFont="true" applyBorder="false" applyAlignment="true" applyProtection="false">
      <alignment horizontal="general" vertical="top" textRotation="0" wrapText="true" indent="0" shrinkToFit="false"/>
      <protection locked="true" hidden="false"/>
    </xf>
    <xf numFmtId="164" fontId="7" fillId="0" borderId="0" xfId="0" applyFont="true" applyBorder="false" applyAlignment="true" applyProtection="false">
      <alignment horizontal="general" vertical="top" textRotation="0" wrapText="true" indent="0" shrinkToFit="false"/>
      <protection locked="true" hidden="false"/>
    </xf>
    <xf numFmtId="164" fontId="7" fillId="2" borderId="0" xfId="0" applyFont="true" applyBorder="false" applyAlignment="true" applyProtection="false">
      <alignment horizontal="general" vertical="top" textRotation="0" wrapText="true" indent="0" shrinkToFit="false"/>
      <protection locked="true" hidden="false"/>
    </xf>
    <xf numFmtId="164" fontId="8" fillId="0" borderId="0" xfId="0" applyFont="true" applyBorder="false" applyAlignment="true" applyProtection="false">
      <alignment horizontal="general" vertical="top"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false" applyProtection="false">
      <alignment horizontal="general" vertical="bottom" textRotation="0" wrapText="false" indent="0" shrinkToFit="false"/>
      <protection locked="true" hidden="false"/>
    </xf>
    <xf numFmtId="165" fontId="12" fillId="0" borderId="1" xfId="0" applyFont="true" applyBorder="true" applyAlignment="false" applyProtection="false">
      <alignment horizontal="general" vertical="bottom" textRotation="0" wrapText="false" indent="0" shrinkToFit="false"/>
      <protection locked="true" hidden="false"/>
    </xf>
    <xf numFmtId="166" fontId="12" fillId="0" borderId="1" xfId="0" applyFont="true" applyBorder="true" applyAlignment="false" applyProtection="false">
      <alignment horizontal="general" vertical="bottom" textRotation="0" wrapText="false" indent="0" shrinkToFit="false"/>
      <protection locked="true" hidden="false"/>
    </xf>
    <xf numFmtId="167" fontId="12" fillId="0" borderId="1" xfId="0" applyFont="true" applyBorder="true" applyAlignment="false" applyProtection="false">
      <alignment horizontal="general" vertical="bottom" textRotation="0" wrapText="false" indent="0" shrinkToFit="false"/>
      <protection locked="true" hidden="false"/>
    </xf>
    <xf numFmtId="166" fontId="13" fillId="0" borderId="1" xfId="0" applyFont="true" applyBorder="true" applyAlignment="false" applyProtection="false">
      <alignment horizontal="general" vertical="bottom" textRotation="0" wrapText="false" indent="0" shrinkToFit="false"/>
      <protection locked="true" hidden="false"/>
    </xf>
    <xf numFmtId="164" fontId="14" fillId="4" borderId="1" xfId="0" applyFont="true" applyBorder="true" applyAlignment="false" applyProtection="false">
      <alignment horizontal="general" vertical="bottom" textRotation="0" wrapText="false" indent="0" shrinkToFit="false"/>
      <protection locked="true" hidden="false"/>
    </xf>
    <xf numFmtId="165" fontId="15" fillId="4" borderId="1" xfId="0" applyFont="true" applyBorder="true" applyAlignment="false" applyProtection="false">
      <alignment horizontal="general" vertical="bottom" textRotation="0" wrapText="false" indent="0" shrinkToFit="false"/>
      <protection locked="true" hidden="false"/>
    </xf>
    <xf numFmtId="164" fontId="0" fillId="4" borderId="1" xfId="0" applyFont="false" applyBorder="true" applyAlignment="false" applyProtection="false">
      <alignment horizontal="general" vertical="bottom" textRotation="0" wrapText="false" indent="0" shrinkToFit="false"/>
      <protection locked="true" hidden="false"/>
    </xf>
    <xf numFmtId="166" fontId="16" fillId="5" borderId="1"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7" fontId="13" fillId="0" borderId="1" xfId="0" applyFont="true" applyBorder="true" applyAlignment="false" applyProtection="false">
      <alignment horizontal="general" vertical="bottom" textRotation="0" wrapText="false" indent="0" shrinkToFit="false"/>
      <protection locked="true" hidden="false"/>
    </xf>
    <xf numFmtId="166" fontId="19" fillId="0" borderId="1" xfId="0" applyFont="true" applyBorder="true" applyAlignment="false" applyProtection="false">
      <alignment horizontal="general" vertical="bottom" textRotation="0" wrapText="false" indent="0" shrinkToFit="false"/>
      <protection locked="true" hidden="false"/>
    </xf>
    <xf numFmtId="164" fontId="16" fillId="4" borderId="1" xfId="0" applyFont="true" applyBorder="true" applyAlignment="false" applyProtection="false">
      <alignment horizontal="general" vertical="bottom" textRotation="0" wrapText="false" indent="0" shrinkToFit="false"/>
      <protection locked="true" hidden="false"/>
    </xf>
    <xf numFmtId="166" fontId="20" fillId="5" borderId="1" xfId="0" applyFont="true" applyBorder="true" applyAlignment="false" applyProtection="false">
      <alignment horizontal="general" vertical="bottom" textRotation="0" wrapText="false" indent="0" shrinkToFit="false"/>
      <protection locked="true" hidden="false"/>
    </xf>
    <xf numFmtId="167" fontId="21" fillId="4" borderId="1" xfId="0" applyFont="true" applyBorder="true" applyAlignment="false" applyProtection="false">
      <alignment horizontal="general" vertical="bottom" textRotation="0" wrapText="fals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6" fontId="6" fillId="0" borderId="0" xfId="0" applyFont="true" applyBorder="false" applyAlignment="false" applyProtection="false">
      <alignment horizontal="general"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7" fontId="24" fillId="0" borderId="0" xfId="0" applyFont="true" applyBorder="false" applyAlignment="false" applyProtection="false">
      <alignment horizontal="general"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14" fillId="0" borderId="1" xfId="0" applyFont="true" applyBorder="true" applyAlignment="true" applyProtection="false">
      <alignment horizontal="general" vertical="center" textRotation="0" wrapText="true" indent="0" shrinkToFit="false"/>
      <protection locked="true" hidden="false"/>
    </xf>
    <xf numFmtId="164" fontId="26" fillId="2" borderId="1" xfId="0" applyFont="true" applyBorder="true" applyAlignment="true" applyProtection="false">
      <alignment horizontal="center" vertical="bottom" textRotation="0" wrapText="false" indent="0" shrinkToFit="false"/>
      <protection locked="true" hidden="false"/>
    </xf>
    <xf numFmtId="164" fontId="17" fillId="0" borderId="0" xfId="0" applyFont="true" applyBorder="false" applyAlignment="true" applyProtection="false">
      <alignment horizontal="general" vertical="center" textRotation="0" wrapText="true" indent="0" shrinkToFit="false"/>
      <protection locked="true" hidden="false"/>
    </xf>
    <xf numFmtId="165" fontId="26" fillId="2" borderId="1" xfId="0" applyFont="true" applyBorder="true" applyAlignment="true" applyProtection="false">
      <alignment horizontal="center" vertical="bottom" textRotation="0" wrapText="false" indent="0" shrinkToFit="false"/>
      <protection locked="true" hidden="false"/>
    </xf>
    <xf numFmtId="164" fontId="7" fillId="0" borderId="1" xfId="0" applyFont="true" applyBorder="true" applyAlignment="true" applyProtection="false">
      <alignment horizontal="general" vertical="center" textRotation="0" wrapText="true" indent="0" shrinkToFit="false"/>
      <protection locked="true" hidden="false"/>
    </xf>
    <xf numFmtId="165" fontId="15" fillId="0" borderId="1" xfId="0" applyFont="true" applyBorder="true" applyAlignment="true" applyProtection="false">
      <alignment horizontal="center" vertical="bottom" textRotation="0" wrapText="false" indent="0" shrinkToFit="false"/>
      <protection locked="true" hidden="false"/>
    </xf>
    <xf numFmtId="165" fontId="16" fillId="5" borderId="1"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general" vertical="top" textRotation="0" wrapText="tru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9BDA4"/>
      <rgbColor rgb="FF808080"/>
      <rgbColor rgb="FF9999FF"/>
      <rgbColor rgb="FF993366"/>
      <rgbColor rgb="FFFFF3C4"/>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EFE6D4"/>
      <rgbColor rgb="FFFFFF99"/>
      <rgbColor rgb="FF99CCFF"/>
      <rgbColor rgb="FFFF99CC"/>
      <rgbColor rgb="FFCC99FF"/>
      <rgbColor rgb="FFFFCC99"/>
      <rgbColor rgb="FF3366FF"/>
      <rgbColor rgb="FF33CCCC"/>
      <rgbColor rgb="FF99CC00"/>
      <rgbColor rgb="FFFFCC00"/>
      <rgbColor rgb="FFD9A03C"/>
      <rgbColor rgb="FFFF6600"/>
      <rgbColor rgb="FF666699"/>
      <rgbColor rgb="FF969696"/>
      <rgbColor rgb="FF003366"/>
      <rgbColor rgb="FF339966"/>
      <rgbColor rgb="FF003300"/>
      <rgbColor rgb="FF333300"/>
      <rgbColor rgb="FFB5502F"/>
      <rgbColor rgb="FF993366"/>
      <rgbColor rgb="FF333399"/>
      <rgbColor rgb="FF26332F"/>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B18"/>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2" min="2" style="0" width="104"/>
  </cols>
  <sheetData>
    <row r="1" customFormat="false" ht="19.7" hidden="false" customHeight="false" outlineLevel="0" collapsed="false">
      <c r="B1" s="1" t="s">
        <v>0</v>
      </c>
    </row>
    <row r="2" customFormat="false" ht="15" hidden="false" customHeight="false" outlineLevel="0" collapsed="false">
      <c r="B2" s="2" t="s">
        <v>1</v>
      </c>
    </row>
    <row r="4" customFormat="false" ht="15" hidden="false" customHeight="true" outlineLevel="0" collapsed="false">
      <c r="B4" s="3" t="s">
        <v>2</v>
      </c>
    </row>
    <row r="5" customFormat="false" ht="43.5" hidden="false" customHeight="true" outlineLevel="0" collapsed="false">
      <c r="B5" s="4" t="s">
        <v>3</v>
      </c>
    </row>
    <row r="6" customFormat="false" ht="15" hidden="false" customHeight="true" outlineLevel="0" collapsed="false"/>
    <row r="7" customFormat="false" ht="15" hidden="false" customHeight="true" outlineLevel="0" collapsed="false">
      <c r="B7" s="3" t="s">
        <v>4</v>
      </c>
    </row>
    <row r="8" customFormat="false" ht="15" hidden="false" customHeight="true" outlineLevel="0" collapsed="false">
      <c r="B8" s="4" t="s">
        <v>5</v>
      </c>
    </row>
    <row r="9" customFormat="false" ht="15" hidden="false" customHeight="true" outlineLevel="0" collapsed="false">
      <c r="B9" s="4" t="s">
        <v>6</v>
      </c>
    </row>
    <row r="10" customFormat="false" ht="15" hidden="false" customHeight="true" outlineLevel="0" collapsed="false">
      <c r="B10" s="4" t="s">
        <v>7</v>
      </c>
    </row>
    <row r="11" customFormat="false" ht="15" hidden="false" customHeight="true" outlineLevel="0" collapsed="false">
      <c r="B11" s="4" t="s">
        <v>8</v>
      </c>
    </row>
    <row r="12" customFormat="false" ht="43.5" hidden="false" customHeight="true" outlineLevel="0" collapsed="false">
      <c r="B12" s="5" t="s">
        <v>9</v>
      </c>
    </row>
    <row r="13" customFormat="false" ht="15" hidden="false" customHeight="true" outlineLevel="0" collapsed="false"/>
    <row r="14" customFormat="false" ht="15" hidden="false" customHeight="true" outlineLevel="0" collapsed="false">
      <c r="B14" s="3" t="s">
        <v>10</v>
      </c>
    </row>
    <row r="15" customFormat="false" ht="15" hidden="false" customHeight="true" outlineLevel="0" collapsed="false">
      <c r="B15" s="6" t="s">
        <v>11</v>
      </c>
    </row>
    <row r="16" customFormat="false" ht="15" hidden="false" customHeight="true" outlineLevel="0" collapsed="false"/>
    <row r="17" customFormat="false" ht="15" hidden="false" customHeight="true" outlineLevel="0" collapsed="false">
      <c r="B17" s="3" t="s">
        <v>12</v>
      </c>
    </row>
    <row r="18" customFormat="false" ht="30" hidden="false" customHeight="true" outlineLevel="0" collapsed="false">
      <c r="B18" s="4" t="s">
        <v>13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H1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3" min="3" style="0" width="14"/>
    <col collapsed="false" customWidth="true" hidden="false" outlineLevel="0" max="6" min="4" style="0" width="16"/>
    <col collapsed="false" customWidth="true" hidden="false" outlineLevel="0" max="7" min="7" style="0" width="18"/>
  </cols>
  <sheetData>
    <row r="1" customFormat="false" ht="18.55" hidden="false" customHeight="false" outlineLevel="0" collapsed="false">
      <c r="B1" s="7" t="s">
        <v>14</v>
      </c>
    </row>
    <row r="2" customFormat="false" ht="15" hidden="false" customHeight="false" outlineLevel="0" collapsed="false">
      <c r="B2" s="8" t="s">
        <v>15</v>
      </c>
    </row>
    <row r="4" customFormat="false" ht="15" hidden="false" customHeight="false" outlineLevel="0" collapsed="false">
      <c r="B4" s="9" t="s">
        <v>16</v>
      </c>
      <c r="C4" s="9" t="s">
        <v>17</v>
      </c>
      <c r="D4" s="9" t="s">
        <v>18</v>
      </c>
      <c r="E4" s="9" t="s">
        <v>19</v>
      </c>
      <c r="F4" s="9" t="s">
        <v>20</v>
      </c>
      <c r="G4" s="9" t="s">
        <v>21</v>
      </c>
      <c r="H4" s="9" t="s">
        <v>22</v>
      </c>
    </row>
    <row r="5" customFormat="false" ht="15" hidden="false" customHeight="false" outlineLevel="0" collapsed="false">
      <c r="B5" s="10" t="s">
        <v>23</v>
      </c>
      <c r="C5" s="11" t="n">
        <v>12</v>
      </c>
      <c r="D5" s="11" t="n">
        <v>120</v>
      </c>
      <c r="E5" s="12" t="n">
        <v>18000</v>
      </c>
      <c r="F5" s="13" t="n">
        <v>0.55</v>
      </c>
      <c r="G5" s="14" t="n">
        <f aca="false">E5*F5</f>
        <v>9900</v>
      </c>
      <c r="H5" s="14" t="n">
        <f aca="false">C5*G5</f>
        <v>118800</v>
      </c>
    </row>
    <row r="6" customFormat="false" ht="15" hidden="false" customHeight="false" outlineLevel="0" collapsed="false">
      <c r="B6" s="10" t="s">
        <v>24</v>
      </c>
      <c r="C6" s="11" t="n">
        <v>4</v>
      </c>
      <c r="D6" s="11" t="n">
        <v>350</v>
      </c>
      <c r="E6" s="12" t="n">
        <v>30000</v>
      </c>
      <c r="F6" s="13" t="n">
        <v>0.4</v>
      </c>
      <c r="G6" s="14" t="n">
        <f aca="false">E6*F6</f>
        <v>12000</v>
      </c>
      <c r="H6" s="14" t="n">
        <f aca="false">C6*G6</f>
        <v>48000</v>
      </c>
    </row>
    <row r="7" customFormat="false" ht="15" hidden="false" customHeight="false" outlineLevel="0" collapsed="false">
      <c r="B7" s="10" t="s">
        <v>25</v>
      </c>
      <c r="C7" s="11" t="n">
        <v>8</v>
      </c>
      <c r="D7" s="11" t="n">
        <v>40</v>
      </c>
      <c r="E7" s="12" t="n">
        <v>12000</v>
      </c>
      <c r="F7" s="13" t="n">
        <v>0.6</v>
      </c>
      <c r="G7" s="14" t="n">
        <f aca="false">E7*F7</f>
        <v>7200</v>
      </c>
      <c r="H7" s="14" t="n">
        <f aca="false">C7*G7</f>
        <v>57600</v>
      </c>
    </row>
    <row r="8" customFormat="false" ht="15" hidden="false" customHeight="false" outlineLevel="0" collapsed="false">
      <c r="B8" s="10" t="s">
        <v>26</v>
      </c>
      <c r="C8" s="11" t="n">
        <v>16</v>
      </c>
      <c r="D8" s="11" t="n">
        <v>80</v>
      </c>
      <c r="E8" s="12" t="n">
        <v>6000</v>
      </c>
      <c r="F8" s="13" t="n">
        <v>0.55</v>
      </c>
      <c r="G8" s="14" t="n">
        <f aca="false">E8*F8</f>
        <v>3300</v>
      </c>
      <c r="H8" s="14" t="n">
        <f aca="false">C8*G8</f>
        <v>52800</v>
      </c>
    </row>
    <row r="9" customFormat="false" ht="15" hidden="false" customHeight="false" outlineLevel="0" collapsed="false">
      <c r="B9" s="15" t="s">
        <v>27</v>
      </c>
      <c r="C9" s="16" t="n">
        <f aca="false">SUM(C5:C8)</f>
        <v>40</v>
      </c>
      <c r="D9" s="17"/>
      <c r="E9" s="17"/>
      <c r="F9" s="17"/>
      <c r="G9" s="17"/>
      <c r="H9" s="18" t="n">
        <f aca="false">SUM(H5:H8)</f>
        <v>277200</v>
      </c>
    </row>
    <row r="11" customFormat="false" ht="15" hidden="false" customHeight="false" outlineLevel="0" collapsed="false">
      <c r="B11" s="19" t="s">
        <v>28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F1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4" min="3" style="0" width="16"/>
    <col collapsed="false" customWidth="true" hidden="false" outlineLevel="0" max="6" min="5" style="0" width="18"/>
  </cols>
  <sheetData>
    <row r="1" customFormat="false" ht="18.55" hidden="false" customHeight="false" outlineLevel="0" collapsed="false">
      <c r="B1" s="7" t="s">
        <v>29</v>
      </c>
    </row>
    <row r="2" customFormat="false" ht="15" hidden="false" customHeight="false" outlineLevel="0" collapsed="false">
      <c r="B2" s="8" t="s">
        <v>30</v>
      </c>
    </row>
    <row r="4" customFormat="false" ht="15" hidden="false" customHeight="false" outlineLevel="0" collapsed="false">
      <c r="B4" s="9" t="s">
        <v>31</v>
      </c>
      <c r="C4" s="9" t="s">
        <v>32</v>
      </c>
      <c r="D4" s="9" t="s">
        <v>33</v>
      </c>
      <c r="E4" s="9" t="s">
        <v>34</v>
      </c>
      <c r="F4" s="9" t="s">
        <v>22</v>
      </c>
    </row>
    <row r="5" customFormat="false" ht="15" hidden="false" customHeight="false" outlineLevel="0" collapsed="false">
      <c r="B5" s="10" t="s">
        <v>35</v>
      </c>
      <c r="C5" s="11" t="n">
        <v>120</v>
      </c>
      <c r="D5" s="11" t="n">
        <v>60</v>
      </c>
      <c r="E5" s="12" t="n">
        <v>14</v>
      </c>
      <c r="F5" s="14" t="n">
        <f aca="false">C5*D5*E5</f>
        <v>100800</v>
      </c>
    </row>
    <row r="6" customFormat="false" ht="15" hidden="false" customHeight="false" outlineLevel="0" collapsed="false">
      <c r="B6" s="10" t="s">
        <v>36</v>
      </c>
      <c r="C6" s="11" t="n">
        <v>90</v>
      </c>
      <c r="D6" s="11" t="n">
        <v>30</v>
      </c>
      <c r="E6" s="12" t="n">
        <v>12</v>
      </c>
      <c r="F6" s="14" t="n">
        <f aca="false">C6*D6*E6</f>
        <v>32400</v>
      </c>
    </row>
    <row r="7" customFormat="false" ht="15" hidden="false" customHeight="false" outlineLevel="0" collapsed="false">
      <c r="B7" s="10" t="s">
        <v>37</v>
      </c>
      <c r="C7" s="11" t="n">
        <v>155</v>
      </c>
      <c r="D7" s="11" t="n">
        <v>10</v>
      </c>
      <c r="E7" s="12" t="n">
        <v>10</v>
      </c>
      <c r="F7" s="14" t="n">
        <f aca="false">C7*D7*E7</f>
        <v>15500</v>
      </c>
    </row>
    <row r="8" customFormat="false" ht="15" hidden="false" customHeight="false" outlineLevel="0" collapsed="false">
      <c r="B8" s="15" t="s">
        <v>38</v>
      </c>
      <c r="C8" s="16" t="n">
        <f aca="false">SUM(C5:C7)</f>
        <v>365</v>
      </c>
      <c r="D8" s="17"/>
      <c r="E8" s="17"/>
      <c r="F8" s="18" t="n">
        <f aca="false">SUM(F5:F7)</f>
        <v>148700</v>
      </c>
    </row>
    <row r="10" customFormat="false" ht="15" hidden="false" customHeight="false" outlineLevel="0" collapsed="false">
      <c r="B10" s="19" t="s">
        <v>39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D1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2" min="2" style="0" width="34"/>
    <col collapsed="false" customWidth="true" hidden="false" outlineLevel="0" max="3" min="3" style="0" width="20"/>
    <col collapsed="false" customWidth="true" hidden="false" outlineLevel="0" max="4" min="4" style="0" width="16"/>
  </cols>
  <sheetData>
    <row r="1" customFormat="false" ht="17.35" hidden="false" customHeight="false" outlineLevel="0" collapsed="false">
      <c r="B1" s="20" t="s">
        <v>40</v>
      </c>
    </row>
    <row r="2" customFormat="false" ht="15" hidden="false" customHeight="false" outlineLevel="0" collapsed="false">
      <c r="B2" s="8" t="s">
        <v>41</v>
      </c>
    </row>
    <row r="4" customFormat="false" ht="15" hidden="false" customHeight="false" outlineLevel="0" collapsed="false">
      <c r="B4" s="9" t="s">
        <v>42</v>
      </c>
      <c r="C4" s="9" t="s">
        <v>43</v>
      </c>
      <c r="D4" s="9" t="s">
        <v>44</v>
      </c>
    </row>
    <row r="5" customFormat="false" ht="15" hidden="false" customHeight="false" outlineLevel="0" collapsed="false">
      <c r="B5" s="10" t="s">
        <v>45</v>
      </c>
      <c r="C5" s="12" t="n">
        <v>885000</v>
      </c>
      <c r="D5" s="21" t="n">
        <f aca="false">C5/$C$8</f>
        <v>0.675108703943855</v>
      </c>
    </row>
    <row r="6" customFormat="false" ht="15" hidden="false" customHeight="false" outlineLevel="0" collapsed="false">
      <c r="B6" s="10" t="s">
        <v>46</v>
      </c>
      <c r="C6" s="22" t="n">
        <f aca="false">Events!H9</f>
        <v>277200</v>
      </c>
      <c r="D6" s="21" t="n">
        <f aca="false">C6/$C$8</f>
        <v>0.211457777099702</v>
      </c>
    </row>
    <row r="7" customFormat="false" ht="15" hidden="false" customHeight="false" outlineLevel="0" collapsed="false">
      <c r="B7" s="10" t="s">
        <v>47</v>
      </c>
      <c r="C7" s="22" t="n">
        <f aca="false">SUM('Day-Use'!F5:F7)</f>
        <v>148700</v>
      </c>
      <c r="D7" s="21" t="n">
        <f aca="false">C7/$C$8</f>
        <v>0.113433518956442</v>
      </c>
    </row>
    <row r="8" customFormat="false" ht="15" hidden="false" customHeight="false" outlineLevel="0" collapsed="false">
      <c r="B8" s="23" t="s">
        <v>48</v>
      </c>
      <c r="C8" s="24" t="n">
        <f aca="false">SUM(C5:C7)</f>
        <v>1310900</v>
      </c>
      <c r="D8" s="25" t="n">
        <f aca="false">C8/$C$8</f>
        <v>1</v>
      </c>
    </row>
    <row r="10" customFormat="false" ht="15" hidden="false" customHeight="false" outlineLevel="0" collapsed="false">
      <c r="B10" s="26" t="s">
        <v>49</v>
      </c>
      <c r="C10" s="27" t="n">
        <f aca="false">C6+C7</f>
        <v>425900</v>
      </c>
    </row>
    <row r="11" customFormat="false" ht="15" hidden="false" customHeight="false" outlineLevel="0" collapsed="false">
      <c r="B11" s="28" t="s">
        <v>50</v>
      </c>
      <c r="C11" s="29" t="n">
        <f aca="false">(C6+C7)/C5</f>
        <v>0.481242937853107</v>
      </c>
    </row>
    <row r="13" customFormat="false" ht="15" hidden="false" customHeight="false" outlineLevel="0" collapsed="false">
      <c r="B13" s="30" t="s">
        <v>51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D2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2" min="2" style="0" width="46"/>
    <col collapsed="false" customWidth="true" hidden="false" outlineLevel="0" max="3" min="3" style="0" width="18"/>
    <col collapsed="false" customWidth="true" hidden="false" outlineLevel="0" max="4" min="4" style="0" width="30"/>
  </cols>
  <sheetData>
    <row r="1" customFormat="false" ht="17.35" hidden="false" customHeight="false" outlineLevel="0" collapsed="false">
      <c r="B1" s="20" t="s">
        <v>52</v>
      </c>
    </row>
    <row r="2" customFormat="false" ht="15" hidden="false" customHeight="false" outlineLevel="0" collapsed="false">
      <c r="B2" s="8" t="s">
        <v>53</v>
      </c>
    </row>
    <row r="4" customFormat="false" ht="15" hidden="false" customHeight="false" outlineLevel="0" collapsed="false">
      <c r="B4" s="31" t="s">
        <v>54</v>
      </c>
    </row>
    <row r="5" customFormat="false" ht="25.5" hidden="false" customHeight="true" outlineLevel="0" collapsed="false">
      <c r="B5" s="32" t="s">
        <v>55</v>
      </c>
      <c r="C5" s="33"/>
      <c r="D5" s="34" t="s">
        <v>56</v>
      </c>
    </row>
    <row r="6" customFormat="false" ht="25.5" hidden="false" customHeight="true" outlineLevel="0" collapsed="false">
      <c r="B6" s="32" t="s">
        <v>57</v>
      </c>
      <c r="C6" s="33"/>
      <c r="D6" s="34" t="s">
        <v>58</v>
      </c>
    </row>
    <row r="7" customFormat="false" ht="25.5" hidden="false" customHeight="true" outlineLevel="0" collapsed="false">
      <c r="B7" s="32" t="s">
        <v>59</v>
      </c>
      <c r="C7" s="35" t="n">
        <v>1</v>
      </c>
      <c r="D7" s="34" t="s">
        <v>60</v>
      </c>
    </row>
    <row r="8" customFormat="false" ht="25.5" hidden="false" customHeight="true" outlineLevel="0" collapsed="false">
      <c r="B8" s="32" t="s">
        <v>61</v>
      </c>
      <c r="C8" s="35" t="n">
        <v>3</v>
      </c>
      <c r="D8" s="34" t="s">
        <v>62</v>
      </c>
    </row>
    <row r="10" customFormat="false" ht="15" hidden="false" customHeight="false" outlineLevel="0" collapsed="false">
      <c r="B10" s="31" t="s">
        <v>63</v>
      </c>
    </row>
    <row r="11" customFormat="false" ht="25.5" hidden="false" customHeight="true" outlineLevel="0" collapsed="false">
      <c r="B11" s="36" t="s">
        <v>64</v>
      </c>
      <c r="C11" s="37" t="n">
        <f aca="false">IFERROR(C5/C7,"— fill C5 &amp; C7 —")</f>
        <v>0</v>
      </c>
    </row>
    <row r="12" customFormat="false" ht="25.5" hidden="false" customHeight="true" outlineLevel="0" collapsed="false">
      <c r="B12" s="36" t="s">
        <v>65</v>
      </c>
      <c r="C12" s="37" t="n">
        <f aca="false">IFERROR(C6/C8,"— fill C6 &amp; C8 —")</f>
        <v>0</v>
      </c>
    </row>
    <row r="13" customFormat="false" ht="25.5" hidden="false" customHeight="true" outlineLevel="0" collapsed="false">
      <c r="B13" s="36" t="s">
        <v>66</v>
      </c>
      <c r="C13" s="38" t="n">
        <f aca="false">IFERROR(MIN(C11,C12),"— awaiting inputs —")</f>
        <v>0</v>
      </c>
    </row>
    <row r="15" customFormat="false" ht="25.5" hidden="false" customHeight="true" outlineLevel="0" collapsed="false">
      <c r="B15" s="32" t="s">
        <v>67</v>
      </c>
      <c r="C15" s="35" t="n">
        <v>50</v>
      </c>
      <c r="D15" s="34" t="s">
        <v>68</v>
      </c>
    </row>
    <row r="16" customFormat="false" ht="25.5" hidden="false" customHeight="true" outlineLevel="0" collapsed="false">
      <c r="B16" s="36" t="s">
        <v>69</v>
      </c>
      <c r="C16" s="37" t="n">
        <f aca="false">IFERROR(C13-C15,"—")</f>
        <v>-50</v>
      </c>
      <c r="D16" s="34" t="s">
        <v>70</v>
      </c>
    </row>
    <row r="18" customFormat="false" ht="15" hidden="false" customHeight="false" outlineLevel="0" collapsed="false">
      <c r="B18" s="31" t="s">
        <v>71</v>
      </c>
    </row>
    <row r="19" customFormat="false" ht="15" hidden="false" customHeight="true" outlineLevel="0" collapsed="false">
      <c r="B19" s="39" t="s">
        <v>72</v>
      </c>
      <c r="C19" s="39"/>
      <c r="D19" s="39"/>
    </row>
    <row r="20" customFormat="false" ht="15" hidden="false" customHeight="false" outlineLevel="0" collapsed="false">
      <c r="B20" s="39"/>
      <c r="C20" s="39"/>
      <c r="D20" s="39"/>
    </row>
    <row r="21" customFormat="false" ht="15" hidden="false" customHeight="false" outlineLevel="0" collapsed="false">
      <c r="B21" s="39"/>
      <c r="C21" s="39"/>
      <c r="D21" s="39"/>
    </row>
    <row r="23" customFormat="false" ht="15" hidden="false" customHeight="false" outlineLevel="0" collapsed="false">
      <c r="B23" s="40" t="s">
        <v>73</v>
      </c>
      <c r="C23" s="40"/>
      <c r="D23" s="40"/>
    </row>
    <row r="24" customFormat="false" ht="15" hidden="false" customHeight="false" outlineLevel="0" collapsed="false">
      <c r="B24" s="40"/>
      <c r="C24" s="40"/>
      <c r="D24" s="40"/>
    </row>
    <row r="25" customFormat="false" ht="15" hidden="false" customHeight="false" outlineLevel="0" collapsed="false">
      <c r="B25" s="40"/>
      <c r="C25" s="40"/>
      <c r="D25" s="40"/>
    </row>
  </sheetData>
  <mergeCells count="2">
    <mergeCell ref="B19:D21"/>
    <mergeCell ref="B23:D25"/>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2026-07-06T13:06:30Z</dcterms:created>
  <dc:creator>openpyxl</dc:creator>
  <dc:description/>
  <dc:language>en-US</dc:language>
  <cp:lastModifiedBy/>
  <dcterms:modified xsi:type="dcterms:W3CDTF">2026-07-06T13:06:30Z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